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705" yWindow="45" windowWidth="7515" windowHeight="8700"/>
  </bookViews>
  <sheets>
    <sheet name="Sheet1" sheetId="1" r:id="rId1"/>
  </sheets>
  <definedNames>
    <definedName name="AWAYPLAYERS">Sheet1!$M$11:$M$20</definedName>
    <definedName name="fsAWAYRANGE">Sheet1!$J$11:$J$20</definedName>
    <definedName name="fsHOMERANGE">Sheet1!$G$11:$G$20</definedName>
    <definedName name="HOMEPLAYERS">Sheet1!$D$11:$D$20</definedName>
    <definedName name="match1">Sheet1!$O$11</definedName>
    <definedName name="match10">Sheet1!$O$11</definedName>
    <definedName name="match11">Sheet1!$O$11</definedName>
    <definedName name="match12">Sheet1!$O$11</definedName>
    <definedName name="match2">Sheet1!$O$11</definedName>
    <definedName name="match3">Sheet1!$O$11</definedName>
    <definedName name="match4">Sheet1!$O$11</definedName>
    <definedName name="match5">Sheet1!$O$11</definedName>
    <definedName name="match6">Sheet1!$O$11</definedName>
    <definedName name="match7">Sheet1!$O$11</definedName>
    <definedName name="match8">Sheet1!$O$11</definedName>
    <definedName name="match9">Sheet1!$O$11</definedName>
    <definedName name="playerlist">#REF!</definedName>
    <definedName name="round_1">Sheet1!$B$11</definedName>
    <definedName name="round_2">Sheet1!$B$13</definedName>
    <definedName name="round_3">Sheet1!$B$15</definedName>
    <definedName name="round_4">Sheet1!$B$17</definedName>
    <definedName name="round1away">Sheet1!$M$11:$M$12</definedName>
    <definedName name="round1awayfd">Sheet1!$L$11:$L$12</definedName>
    <definedName name="round1awayfs">Sheet1!$J$11:$J$12</definedName>
    <definedName name="round1awaypts">Sheet1!$K$11:$K$12</definedName>
    <definedName name="round1home">Sheet1!$D$11:$D$12</definedName>
    <definedName name="round1homefd">Sheet1!$F$11:$F$12</definedName>
    <definedName name="round1homefs">Sheet1!$G$11:$G$12</definedName>
    <definedName name="round1homepts">Sheet1!$E$11:$E$12</definedName>
    <definedName name="round2away">Sheet1!$M$13:$M$14</definedName>
    <definedName name="round2awayfd">Sheet1!$L$13:$L$14</definedName>
    <definedName name="round2awayfs">Sheet1!$J$13:$J$14</definedName>
    <definedName name="round2awaypts">Sheet1!$K$13:$K$14</definedName>
    <definedName name="round2home">Sheet1!$D$13:$D$14</definedName>
    <definedName name="round2homefd">Sheet1!$F$13:$F$14</definedName>
    <definedName name="round2homefs">Sheet1!$G$13:$G$14</definedName>
    <definedName name="round2homepts">Sheet1!$E$13:$E$14</definedName>
    <definedName name="round3away">Sheet1!$M$15:$M$16</definedName>
    <definedName name="round3awayfd">Sheet1!$L$15:$L$16</definedName>
    <definedName name="round3awayfs">Sheet1!$J$15:$J$16</definedName>
    <definedName name="round3awaypts">Sheet1!$K$15:$K$16</definedName>
    <definedName name="round3home">Sheet1!$D$15:$D$16</definedName>
    <definedName name="round3homefd">Sheet1!$F$15:$F$16</definedName>
    <definedName name="round3homefs">Sheet1!$G$15:$G$16</definedName>
    <definedName name="round3homepts">Sheet1!$E$15:$E$16</definedName>
    <definedName name="round4away">Sheet1!$M$17:$M$18</definedName>
    <definedName name="round4awayfd">Sheet1!$L$17:$L$18</definedName>
    <definedName name="round4awayfs">Sheet1!$J$17:$J$18</definedName>
    <definedName name="round4awaypts">Sheet1!$K$17:$K$18</definedName>
    <definedName name="round4home">Sheet1!$D$17:$D$18</definedName>
    <definedName name="round4homefd">Sheet1!$F$17:$F$18</definedName>
    <definedName name="round4homefs">Sheet1!$G$17:$G$18</definedName>
    <definedName name="round4homepts">Sheet1!$E$17:$E$18</definedName>
    <definedName name="round5away">Sheet1!$M$19:$M$20</definedName>
    <definedName name="round5awayfd">Sheet1!$L$19:$L$20</definedName>
    <definedName name="round5awayfs">Sheet1!$J$19:$J$20</definedName>
    <definedName name="round5awaypts">Sheet1!$K$19:$K$20</definedName>
    <definedName name="round5home">Sheet1!$D$19:$D$20</definedName>
    <definedName name="round5homefd">Sheet1!$F$19:$F$20</definedName>
    <definedName name="round5homefs">Sheet1!$G$19:$G$20</definedName>
    <definedName name="round5homepts">Sheet1!$E$19:$E$20</definedName>
  </definedNames>
  <calcPr calcId="125725" iterateCount="10"/>
</workbook>
</file>

<file path=xl/calcChain.xml><?xml version="1.0" encoding="utf-8"?>
<calcChain xmlns="http://schemas.openxmlformats.org/spreadsheetml/2006/main">
  <c r="M20" i="1"/>
  <c r="M17"/>
  <c r="M15"/>
  <c r="M18"/>
  <c r="M16"/>
  <c r="M19"/>
  <c r="D15"/>
  <c r="D16"/>
  <c r="X13" l="1"/>
  <c r="X16"/>
  <c r="W13"/>
  <c r="D18"/>
  <c r="D17"/>
  <c r="L20"/>
  <c r="K20"/>
  <c r="J20"/>
  <c r="L19"/>
  <c r="K19"/>
  <c r="J19"/>
  <c r="L18"/>
  <c r="K18"/>
  <c r="J18"/>
  <c r="L17"/>
  <c r="K17"/>
  <c r="J17"/>
  <c r="L16"/>
  <c r="X15" s="1"/>
  <c r="K16"/>
  <c r="W15" s="1"/>
  <c r="J16"/>
  <c r="L15"/>
  <c r="K15"/>
  <c r="W16" s="1"/>
  <c r="J15"/>
  <c r="L14"/>
  <c r="K14"/>
  <c r="J14"/>
  <c r="L13"/>
  <c r="K13"/>
  <c r="J13"/>
  <c r="L12"/>
  <c r="K12"/>
  <c r="J12"/>
  <c r="G20"/>
  <c r="F20"/>
  <c r="E20"/>
  <c r="G19"/>
  <c r="F19"/>
  <c r="E19"/>
  <c r="G18"/>
  <c r="F18"/>
  <c r="E18"/>
  <c r="G17"/>
  <c r="F17"/>
  <c r="E17"/>
  <c r="G16"/>
  <c r="F16"/>
  <c r="X12" s="1"/>
  <c r="E16"/>
  <c r="W12" s="1"/>
  <c r="G15"/>
  <c r="F15"/>
  <c r="X14" s="1"/>
  <c r="E15"/>
  <c r="W14" s="1"/>
  <c r="G14"/>
  <c r="F14"/>
  <c r="E14"/>
  <c r="G13"/>
  <c r="F13"/>
  <c r="E13"/>
  <c r="G12"/>
  <c r="F12"/>
  <c r="E12"/>
  <c r="D19"/>
  <c r="M14"/>
  <c r="M13"/>
  <c r="D12"/>
  <c r="D20"/>
  <c r="D13"/>
  <c r="M11"/>
  <c r="D11"/>
  <c r="J11"/>
  <c r="G11"/>
  <c r="Y12" l="1"/>
  <c r="Z16"/>
  <c r="Z15"/>
  <c r="Z14"/>
  <c r="Z13"/>
  <c r="Z12"/>
  <c r="Y16"/>
  <c r="Y15"/>
  <c r="Y14"/>
  <c r="Y13"/>
  <c r="AA12"/>
  <c r="AB16"/>
  <c r="AB15"/>
  <c r="AB14"/>
  <c r="AB13"/>
  <c r="AB12"/>
  <c r="AA16"/>
  <c r="AA15"/>
  <c r="AA14"/>
  <c r="AA13"/>
  <c r="L11"/>
  <c r="F11"/>
  <c r="K11"/>
  <c r="E11"/>
  <c r="D14" l="1"/>
  <c r="M12"/>
  <c r="AE13" l="1"/>
  <c r="AE12"/>
  <c r="U12"/>
  <c r="V15"/>
  <c r="V13"/>
  <c r="U16"/>
  <c r="U14"/>
  <c r="AE15"/>
  <c r="AE14"/>
  <c r="AE16"/>
  <c r="V16"/>
  <c r="V14"/>
  <c r="V12"/>
  <c r="U15"/>
  <c r="U13"/>
  <c r="T16"/>
  <c r="T14"/>
  <c r="T12"/>
  <c r="S16"/>
  <c r="S14"/>
  <c r="T15"/>
  <c r="T13"/>
  <c r="S12"/>
  <c r="S15"/>
  <c r="S13"/>
  <c r="AC14" l="1"/>
  <c r="AC16"/>
  <c r="AC12"/>
  <c r="AD16"/>
  <c r="AC13"/>
  <c r="AD12"/>
  <c r="AC15"/>
  <c r="AD15"/>
  <c r="AD14"/>
  <c r="AD13"/>
</calcChain>
</file>

<file path=xl/sharedStrings.xml><?xml version="1.0" encoding="utf-8"?>
<sst xmlns="http://schemas.openxmlformats.org/spreadsheetml/2006/main" count="53" uniqueCount="36">
  <si>
    <t>score</t>
  </si>
  <si>
    <t>pts</t>
  </si>
  <si>
    <t>fd</t>
  </si>
  <si>
    <t>name</t>
  </si>
  <si>
    <t>fs</t>
  </si>
  <si>
    <t>table</t>
  </si>
  <si>
    <t>rnd 1</t>
  </si>
  <si>
    <t>rnd 2</t>
  </si>
  <si>
    <t>rnd 3</t>
  </si>
  <si>
    <t>rnd 4</t>
  </si>
  <si>
    <t>rnd 5</t>
  </si>
  <si>
    <t>Total</t>
  </si>
  <si>
    <t xml:space="preserve"> rnd 1</t>
  </si>
  <si>
    <t xml:space="preserve"> rnd 2</t>
  </si>
  <si>
    <t xml:space="preserve"> rnd 3</t>
  </si>
  <si>
    <t xml:space="preserve"> rnd 4</t>
  </si>
  <si>
    <t xml:space="preserve"> rnd 5</t>
  </si>
  <si>
    <t>EVENT</t>
  </si>
  <si>
    <t>VENUE</t>
  </si>
  <si>
    <t xml:space="preserve">               DATE</t>
  </si>
  <si>
    <t>GROUP</t>
  </si>
  <si>
    <t>GROUP TABLE</t>
  </si>
  <si>
    <t>FIXTURES</t>
  </si>
  <si>
    <t>RANK</t>
  </si>
  <si>
    <t xml:space="preserve">insert names in GROUP TABLE </t>
  </si>
  <si>
    <t>match scores in FIXTURES</t>
  </si>
  <si>
    <t>and final positions in GROUP TABLE</t>
  </si>
  <si>
    <t>`</t>
  </si>
  <si>
    <t>Masters Tour 1 qualifier</t>
  </si>
  <si>
    <t>Q Club Glasgow</t>
  </si>
  <si>
    <t>D</t>
  </si>
  <si>
    <t>Stevie Dick</t>
  </si>
  <si>
    <t>Lance Little</t>
  </si>
  <si>
    <t>Danny Maxwell</t>
  </si>
  <si>
    <t>Hugh Adams</t>
  </si>
  <si>
    <t>Pat Killen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</si>
</sst>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6C5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4" xfId="0" applyFont="1" applyBorder="1"/>
    <xf numFmtId="0" fontId="4" fillId="0" borderId="0" xfId="0" applyFont="1"/>
    <xf numFmtId="0" fontId="3" fillId="0" borderId="0" xfId="0" applyFont="1"/>
    <xf numFmtId="0" fontId="3" fillId="3" borderId="3" xfId="0" applyFont="1" applyFill="1" applyBorder="1"/>
    <xf numFmtId="0" fontId="3" fillId="5" borderId="3" xfId="0" applyFont="1" applyFill="1" applyBorder="1"/>
    <xf numFmtId="0" fontId="3" fillId="3" borderId="5" xfId="0" applyFont="1" applyFill="1" applyBorder="1"/>
    <xf numFmtId="0" fontId="3" fillId="5" borderId="5" xfId="0" applyFont="1" applyFill="1" applyBorder="1"/>
    <xf numFmtId="0" fontId="3" fillId="5" borderId="7" xfId="0" applyFont="1" applyFill="1" applyBorder="1"/>
    <xf numFmtId="0" fontId="3" fillId="0" borderId="19" xfId="0" applyFont="1" applyBorder="1"/>
    <xf numFmtId="0" fontId="3" fillId="5" borderId="13" xfId="0" applyFont="1" applyFill="1" applyBorder="1" applyAlignment="1"/>
    <xf numFmtId="0" fontId="3" fillId="0" borderId="21" xfId="0" applyFont="1" applyBorder="1"/>
    <xf numFmtId="0" fontId="3" fillId="0" borderId="9" xfId="0" applyFont="1" applyBorder="1"/>
    <xf numFmtId="0" fontId="3" fillId="6" borderId="8" xfId="0" applyFont="1" applyFill="1" applyBorder="1"/>
    <xf numFmtId="0" fontId="3" fillId="6" borderId="15" xfId="0" applyFont="1" applyFill="1" applyBorder="1"/>
    <xf numFmtId="0" fontId="3" fillId="2" borderId="8" xfId="0" applyFont="1" applyFill="1" applyBorder="1"/>
    <xf numFmtId="0" fontId="3" fillId="3" borderId="1" xfId="0" applyFont="1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3" fillId="3" borderId="17" xfId="0" applyFont="1" applyFill="1" applyBorder="1"/>
    <xf numFmtId="0" fontId="3" fillId="2" borderId="17" xfId="0" applyFont="1" applyFill="1" applyBorder="1"/>
    <xf numFmtId="0" fontId="0" fillId="3" borderId="28" xfId="0" applyFill="1" applyBorder="1"/>
    <xf numFmtId="0" fontId="0" fillId="2" borderId="28" xfId="0" applyFill="1" applyBorder="1"/>
    <xf numFmtId="0" fontId="0" fillId="3" borderId="29" xfId="0" applyFill="1" applyBorder="1"/>
    <xf numFmtId="0" fontId="1" fillId="5" borderId="13" xfId="0" applyFont="1" applyFill="1" applyBorder="1" applyAlignment="1"/>
    <xf numFmtId="0" fontId="1" fillId="5" borderId="13" xfId="0" applyFont="1" applyFill="1" applyBorder="1" applyAlignment="1">
      <alignment horizontal="center"/>
    </xf>
    <xf numFmtId="0" fontId="3" fillId="2" borderId="32" xfId="0" applyFont="1" applyFill="1" applyBorder="1"/>
    <xf numFmtId="0" fontId="0" fillId="2" borderId="33" xfId="0" applyFill="1" applyBorder="1"/>
    <xf numFmtId="0" fontId="3" fillId="3" borderId="25" xfId="0" applyFont="1" applyFill="1" applyBorder="1"/>
    <xf numFmtId="0" fontId="0" fillId="3" borderId="27" xfId="0" applyFill="1" applyBorder="1"/>
    <xf numFmtId="0" fontId="3" fillId="3" borderId="30" xfId="0" applyFont="1" applyFill="1" applyBorder="1"/>
    <xf numFmtId="0" fontId="3" fillId="2" borderId="3" xfId="0" applyFont="1" applyFill="1" applyBorder="1"/>
    <xf numFmtId="0" fontId="3" fillId="2" borderId="25" xfId="0" applyFont="1" applyFill="1" applyBorder="1"/>
    <xf numFmtId="0" fontId="0" fillId="2" borderId="27" xfId="0" applyFill="1" applyBorder="1"/>
    <xf numFmtId="0" fontId="3" fillId="6" borderId="4" xfId="0" applyFont="1" applyFill="1" applyBorder="1"/>
    <xf numFmtId="0" fontId="3" fillId="6" borderId="6" xfId="0" applyFont="1" applyFill="1" applyBorder="1"/>
    <xf numFmtId="0" fontId="3" fillId="6" borderId="2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6" borderId="35" xfId="0" applyFont="1" applyFill="1" applyBorder="1"/>
    <xf numFmtId="0" fontId="3" fillId="0" borderId="18" xfId="0" applyFont="1" applyBorder="1"/>
    <xf numFmtId="0" fontId="3" fillId="2" borderId="10" xfId="0" applyFont="1" applyFill="1" applyBorder="1"/>
    <xf numFmtId="0" fontId="3" fillId="2" borderId="23" xfId="0" applyFont="1" applyFill="1" applyBorder="1"/>
    <xf numFmtId="0" fontId="0" fillId="0" borderId="0" xfId="0" applyFill="1"/>
    <xf numFmtId="0" fontId="3" fillId="3" borderId="26" xfId="0" applyFont="1" applyFill="1" applyBorder="1"/>
    <xf numFmtId="0" fontId="3" fillId="3" borderId="23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3" borderId="5" xfId="0" applyFont="1" applyFill="1" applyBorder="1"/>
    <xf numFmtId="0" fontId="3" fillId="7" borderId="8" xfId="0" applyFont="1" applyFill="1" applyBorder="1"/>
    <xf numFmtId="0" fontId="3" fillId="8" borderId="8" xfId="0" applyFont="1" applyFill="1" applyBorder="1"/>
    <xf numFmtId="0" fontId="3" fillId="8" borderId="15" xfId="0" applyFont="1" applyFill="1" applyBorder="1"/>
    <xf numFmtId="0" fontId="3" fillId="7" borderId="15" xfId="0" applyFont="1" applyFill="1" applyBorder="1"/>
    <xf numFmtId="0" fontId="7" fillId="0" borderId="0" xfId="0" applyFont="1"/>
    <xf numFmtId="0" fontId="0" fillId="0" borderId="0" xfId="0" applyBorder="1" applyAlignment="1"/>
    <xf numFmtId="0" fontId="1" fillId="4" borderId="3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4" borderId="37" xfId="0" applyFont="1" applyFill="1" applyBorder="1" applyProtection="1">
      <protection locked="0"/>
    </xf>
    <xf numFmtId="0" fontId="1" fillId="11" borderId="25" xfId="0" applyFont="1" applyFill="1" applyBorder="1" applyAlignment="1">
      <alignment horizontal="center"/>
    </xf>
    <xf numFmtId="0" fontId="1" fillId="11" borderId="4" xfId="0" applyFont="1" applyFill="1" applyBorder="1"/>
    <xf numFmtId="0" fontId="1" fillId="11" borderId="5" xfId="0" applyFont="1" applyFill="1" applyBorder="1"/>
    <xf numFmtId="0" fontId="1" fillId="11" borderId="30" xfId="0" applyFont="1" applyFill="1" applyBorder="1"/>
    <xf numFmtId="0" fontId="2" fillId="11" borderId="8" xfId="0" applyFont="1" applyFill="1" applyBorder="1"/>
    <xf numFmtId="0" fontId="3" fillId="2" borderId="16" xfId="0" applyFont="1" applyFill="1" applyBorder="1"/>
    <xf numFmtId="0" fontId="3" fillId="7" borderId="16" xfId="0" applyFont="1" applyFill="1" applyBorder="1"/>
    <xf numFmtId="0" fontId="2" fillId="11" borderId="14" xfId="0" applyFont="1" applyFill="1" applyBorder="1"/>
    <xf numFmtId="0" fontId="2" fillId="11" borderId="36" xfId="0" applyFont="1" applyFill="1" applyBorder="1"/>
    <xf numFmtId="0" fontId="4" fillId="4" borderId="11" xfId="0" applyFont="1" applyFill="1" applyBorder="1" applyAlignment="1"/>
    <xf numFmtId="0" fontId="0" fillId="4" borderId="20" xfId="0" applyFill="1" applyBorder="1" applyAlignment="1"/>
    <xf numFmtId="0" fontId="0" fillId="4" borderId="31" xfId="0" applyFill="1" applyBorder="1"/>
    <xf numFmtId="0" fontId="0" fillId="4" borderId="24" xfId="0" applyFill="1" applyBorder="1"/>
    <xf numFmtId="0" fontId="0" fillId="4" borderId="0" xfId="0" applyFill="1" applyBorder="1" applyAlignment="1"/>
    <xf numFmtId="0" fontId="0" fillId="4" borderId="12" xfId="0" applyFill="1" applyBorder="1"/>
    <xf numFmtId="0" fontId="4" fillId="4" borderId="42" xfId="0" applyFont="1" applyFill="1" applyBorder="1" applyAlignment="1"/>
    <xf numFmtId="0" fontId="0" fillId="4" borderId="43" xfId="0" applyFill="1" applyBorder="1"/>
    <xf numFmtId="0" fontId="4" fillId="4" borderId="18" xfId="0" applyFont="1" applyFill="1" applyBorder="1"/>
    <xf numFmtId="0" fontId="4" fillId="0" borderId="0" xfId="0" applyFont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1" fillId="0" borderId="9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5" borderId="35" xfId="0" applyFont="1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6" fillId="9" borderId="11" xfId="0" applyFont="1" applyFill="1" applyBorder="1" applyAlignment="1" applyProtection="1">
      <alignment horizontal="center"/>
      <protection locked="0"/>
    </xf>
    <xf numFmtId="0" fontId="6" fillId="9" borderId="20" xfId="0" applyFont="1" applyFill="1" applyBorder="1" applyAlignment="1" applyProtection="1">
      <alignment horizontal="center"/>
      <protection locked="0"/>
    </xf>
    <xf numFmtId="0" fontId="6" fillId="9" borderId="12" xfId="0" applyFont="1" applyFill="1" applyBorder="1" applyAlignment="1" applyProtection="1">
      <alignment horizontal="center"/>
      <protection locked="0"/>
    </xf>
    <xf numFmtId="0" fontId="6" fillId="9" borderId="42" xfId="0" applyFont="1" applyFill="1" applyBorder="1" applyAlignment="1" applyProtection="1">
      <alignment horizontal="center"/>
      <protection locked="0"/>
    </xf>
    <xf numFmtId="0" fontId="6" fillId="9" borderId="0" xfId="0" applyFont="1" applyFill="1" applyBorder="1" applyAlignment="1" applyProtection="1">
      <alignment horizontal="center"/>
      <protection locked="0"/>
    </xf>
    <xf numFmtId="0" fontId="6" fillId="9" borderId="43" xfId="0" applyFont="1" applyFill="1" applyBorder="1" applyAlignment="1" applyProtection="1">
      <alignment horizontal="center"/>
      <protection locked="0"/>
    </xf>
    <xf numFmtId="0" fontId="6" fillId="9" borderId="18" xfId="0" applyFont="1" applyFill="1" applyBorder="1" applyAlignment="1" applyProtection="1">
      <alignment horizontal="center"/>
      <protection locked="0"/>
    </xf>
    <xf numFmtId="0" fontId="6" fillId="9" borderId="31" xfId="0" applyFont="1" applyFill="1" applyBorder="1" applyAlignment="1" applyProtection="1">
      <alignment horizontal="center"/>
      <protection locked="0"/>
    </xf>
    <xf numFmtId="0" fontId="6" fillId="9" borderId="24" xfId="0" applyFont="1" applyFill="1" applyBorder="1" applyAlignment="1" applyProtection="1">
      <alignment horizontal="center"/>
      <protection locked="0"/>
    </xf>
    <xf numFmtId="15" fontId="8" fillId="9" borderId="0" xfId="0" applyNumberFormat="1" applyFont="1" applyFill="1" applyBorder="1" applyAlignment="1" applyProtection="1">
      <alignment horizontal="center"/>
      <protection locked="0"/>
    </xf>
    <xf numFmtId="0" fontId="8" fillId="9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3" borderId="2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6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textRotation="90"/>
    </xf>
    <xf numFmtId="0" fontId="1" fillId="3" borderId="34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39" xfId="0" applyFont="1" applyFill="1" applyBorder="1" applyAlignment="1">
      <alignment horizontal="center" textRotation="90"/>
    </xf>
    <xf numFmtId="0" fontId="1" fillId="3" borderId="3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3</xdr:col>
      <xdr:colOff>560136</xdr:colOff>
      <xdr:row>6</xdr:row>
      <xdr:rowOff>116417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42875"/>
          <a:ext cx="979236" cy="964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29"/>
  <sheetViews>
    <sheetView tabSelected="1" zoomScaleNormal="100" workbookViewId="0">
      <selection activeCell="I11" sqref="I11"/>
    </sheetView>
  </sheetViews>
  <sheetFormatPr defaultRowHeight="12.75"/>
  <cols>
    <col min="1" max="1" width="2.28515625" customWidth="1"/>
    <col min="2" max="2" width="4.42578125" customWidth="1"/>
    <col min="3" max="3" width="2.7109375" customWidth="1"/>
    <col min="4" max="4" width="15.7109375" customWidth="1"/>
    <col min="5" max="11" width="2.7109375" customWidth="1"/>
    <col min="12" max="12" width="3.28515625" customWidth="1"/>
    <col min="13" max="13" width="15.7109375" customWidth="1"/>
    <col min="14" max="14" width="2.85546875" customWidth="1"/>
    <col min="15" max="15" width="4.7109375" customWidth="1"/>
    <col min="16" max="16" width="2.5703125" customWidth="1"/>
    <col min="17" max="17" width="2.7109375" customWidth="1"/>
    <col min="18" max="18" width="15.7109375" customWidth="1"/>
    <col min="19" max="31" width="2.7109375" customWidth="1"/>
    <col min="32" max="32" width="3.28515625" customWidth="1"/>
    <col min="33" max="33" width="3.7109375" customWidth="1"/>
  </cols>
  <sheetData>
    <row r="1" spans="2:32" ht="13.5" thickBot="1"/>
    <row r="2" spans="2:32" ht="12.75" customHeight="1">
      <c r="H2" s="93" t="s">
        <v>28</v>
      </c>
      <c r="I2" s="94"/>
      <c r="J2" s="94"/>
      <c r="K2" s="94"/>
      <c r="L2" s="94"/>
      <c r="M2" s="94"/>
      <c r="N2" s="94"/>
      <c r="O2" s="95"/>
      <c r="S2" s="57"/>
      <c r="T2" s="57"/>
      <c r="U2" s="57"/>
      <c r="V2" s="57"/>
      <c r="W2" s="57"/>
      <c r="X2" s="57"/>
      <c r="Y2" s="57"/>
      <c r="AC2" s="99" t="s">
        <v>30</v>
      </c>
      <c r="AD2" s="100"/>
      <c r="AE2" s="101"/>
    </row>
    <row r="3" spans="2:32">
      <c r="E3" s="56" t="s">
        <v>17</v>
      </c>
      <c r="H3" s="96"/>
      <c r="I3" s="97"/>
      <c r="J3" s="97"/>
      <c r="K3" s="97"/>
      <c r="L3" s="97"/>
      <c r="M3" s="97"/>
      <c r="N3" s="97"/>
      <c r="O3" s="98"/>
      <c r="S3" s="108">
        <v>43002</v>
      </c>
      <c r="T3" s="109"/>
      <c r="U3" s="109"/>
      <c r="V3" s="109"/>
      <c r="W3" s="109"/>
      <c r="X3" s="109"/>
      <c r="Y3" s="109"/>
      <c r="Z3" s="109"/>
      <c r="AC3" s="102"/>
      <c r="AD3" s="103"/>
      <c r="AE3" s="104"/>
    </row>
    <row r="4" spans="2:32" ht="13.5" thickBot="1">
      <c r="R4" s="2" t="s">
        <v>19</v>
      </c>
      <c r="S4" s="109"/>
      <c r="T4" s="109"/>
      <c r="U4" s="109"/>
      <c r="V4" s="109"/>
      <c r="W4" s="109"/>
      <c r="X4" s="109"/>
      <c r="Y4" s="109"/>
      <c r="Z4" s="109"/>
      <c r="AC4" s="105"/>
      <c r="AD4" s="106"/>
      <c r="AE4" s="107"/>
    </row>
    <row r="5" spans="2:32">
      <c r="H5" s="93" t="s">
        <v>29</v>
      </c>
      <c r="I5" s="94"/>
      <c r="J5" s="94"/>
      <c r="K5" s="94"/>
      <c r="L5" s="94"/>
      <c r="M5" s="94"/>
      <c r="N5" s="94"/>
      <c r="O5" s="95"/>
      <c r="AC5" s="91" t="s">
        <v>20</v>
      </c>
      <c r="AD5" s="92"/>
      <c r="AE5" s="92"/>
    </row>
    <row r="6" spans="2:32">
      <c r="E6" s="56" t="s">
        <v>18</v>
      </c>
      <c r="H6" s="96"/>
      <c r="I6" s="97"/>
      <c r="J6" s="97"/>
      <c r="K6" s="97"/>
      <c r="L6" s="97"/>
      <c r="M6" s="97"/>
      <c r="N6" s="97"/>
      <c r="O6" s="98"/>
    </row>
    <row r="9" spans="2:32" ht="13.5" thickBot="1"/>
    <row r="10" spans="2:32" ht="13.5" thickBot="1">
      <c r="D10" s="9" t="s">
        <v>3</v>
      </c>
      <c r="E10" s="10" t="s">
        <v>1</v>
      </c>
      <c r="F10" s="10" t="s">
        <v>2</v>
      </c>
      <c r="G10" s="24" t="s">
        <v>4</v>
      </c>
      <c r="H10" s="122" t="s">
        <v>0</v>
      </c>
      <c r="I10" s="122"/>
      <c r="J10" s="25" t="s">
        <v>4</v>
      </c>
      <c r="K10" s="10" t="s">
        <v>1</v>
      </c>
      <c r="L10" s="10" t="s">
        <v>2</v>
      </c>
      <c r="M10" s="11" t="s">
        <v>3</v>
      </c>
      <c r="O10" s="12" t="s">
        <v>5</v>
      </c>
      <c r="S10" s="118" t="s">
        <v>6</v>
      </c>
      <c r="T10" s="119"/>
      <c r="U10" s="120" t="s">
        <v>7</v>
      </c>
      <c r="V10" s="121"/>
      <c r="W10" s="114" t="s">
        <v>8</v>
      </c>
      <c r="X10" s="115"/>
      <c r="Y10" s="120" t="s">
        <v>9</v>
      </c>
      <c r="Z10" s="121"/>
      <c r="AA10" s="114" t="s">
        <v>10</v>
      </c>
      <c r="AB10" s="115"/>
      <c r="AC10" s="116" t="s">
        <v>11</v>
      </c>
      <c r="AD10" s="117"/>
      <c r="AE10" s="68"/>
      <c r="AF10" s="89" t="s">
        <v>23</v>
      </c>
    </row>
    <row r="11" spans="2:32" ht="13.5" customHeight="1" thickBot="1">
      <c r="B11" s="123" t="s">
        <v>12</v>
      </c>
      <c r="C11" s="4">
        <v>1</v>
      </c>
      <c r="D11" s="46" t="str">
        <f>R12</f>
        <v>Stevie Dick</v>
      </c>
      <c r="E11" s="5">
        <f>IF(H11-I11=2,5)+IF(H11-I11=1,4)+IF(H11&lt;I11,0)</f>
        <v>5</v>
      </c>
      <c r="F11" s="5">
        <f>H11-I11</f>
        <v>2</v>
      </c>
      <c r="G11" s="5">
        <f>H11</f>
        <v>2</v>
      </c>
      <c r="H11" s="58">
        <v>2</v>
      </c>
      <c r="I11" s="59">
        <v>0</v>
      </c>
      <c r="J11" s="5">
        <f>I11</f>
        <v>0</v>
      </c>
      <c r="K11" s="5">
        <f>IF(I11-H11=2,5)+IF(I11-H11=1,4)+IF(I11&lt;H11,0)</f>
        <v>0</v>
      </c>
      <c r="L11" s="5">
        <f>I11-H11</f>
        <v>-2</v>
      </c>
      <c r="M11" s="46" t="str">
        <f>R13</f>
        <v>Lance Little</v>
      </c>
      <c r="N11" s="28">
        <v>2</v>
      </c>
      <c r="O11" s="29"/>
      <c r="Q11" s="3"/>
      <c r="R11" s="3"/>
      <c r="S11" s="34" t="s">
        <v>1</v>
      </c>
      <c r="T11" s="35" t="s">
        <v>2</v>
      </c>
      <c r="U11" s="37" t="s">
        <v>1</v>
      </c>
      <c r="V11" s="38" t="s">
        <v>2</v>
      </c>
      <c r="W11" s="36" t="s">
        <v>1</v>
      </c>
      <c r="X11" s="39" t="s">
        <v>2</v>
      </c>
      <c r="Y11" s="37" t="s">
        <v>1</v>
      </c>
      <c r="Z11" s="38" t="s">
        <v>2</v>
      </c>
      <c r="AA11" s="36" t="s">
        <v>1</v>
      </c>
      <c r="AB11" s="39" t="s">
        <v>2</v>
      </c>
      <c r="AC11" s="69" t="s">
        <v>1</v>
      </c>
      <c r="AD11" s="70" t="s">
        <v>2</v>
      </c>
      <c r="AE11" s="71" t="s">
        <v>4</v>
      </c>
      <c r="AF11" s="90"/>
    </row>
    <row r="12" spans="2:32" ht="13.5" thickBot="1">
      <c r="B12" s="124"/>
      <c r="C12" s="16">
        <v>3</v>
      </c>
      <c r="D12" s="47" t="str">
        <f>R14</f>
        <v>Danny Maxwell</v>
      </c>
      <c r="E12" s="17">
        <f t="shared" ref="E12:E20" si="0">IF(H12-I12=2,5)+IF(H12-I12=1,4)+IF(H12&lt;I12,0)</f>
        <v>5</v>
      </c>
      <c r="F12" s="17">
        <f t="shared" ref="F12:F20" si="1">H12-I12</f>
        <v>2</v>
      </c>
      <c r="G12" s="17">
        <f t="shared" ref="G12:G20" si="2">H12</f>
        <v>2</v>
      </c>
      <c r="H12" s="60">
        <v>2</v>
      </c>
      <c r="I12" s="61">
        <v>0</v>
      </c>
      <c r="J12" s="17">
        <f t="shared" ref="J12:J20" si="3">I12</f>
        <v>0</v>
      </c>
      <c r="K12" s="17">
        <f t="shared" ref="K12:K20" si="4">IF(I12-H12=2,5)+IF(I12-H12=1,4)+IF(I12&lt;H12,0)</f>
        <v>0</v>
      </c>
      <c r="L12" s="17">
        <f t="shared" ref="L12:L20" si="5">I12-H12</f>
        <v>-2</v>
      </c>
      <c r="M12" s="47" t="str">
        <f>R15</f>
        <v>Hugh Adams</v>
      </c>
      <c r="N12" s="19">
        <v>4</v>
      </c>
      <c r="O12" s="21"/>
      <c r="Q12" s="1">
        <v>1</v>
      </c>
      <c r="R12" s="66" t="s">
        <v>31</v>
      </c>
      <c r="S12" s="13">
        <f>SUMIF(round1home,R12,round1homepts)+SUMIF(round1away,R12,round1awaypts)</f>
        <v>5</v>
      </c>
      <c r="T12" s="14">
        <f>SUMIF(round1home,R12,round1homefd)+SUMIF(round1away,R12,round1awayfd)</f>
        <v>2</v>
      </c>
      <c r="U12" s="53">
        <f>SUMIF(round2home,R12,round2homepts)+SUMIF(round2away,R12,round2awaypts)</f>
        <v>0</v>
      </c>
      <c r="V12" s="54">
        <f>SUMIF(round2home,R12,round2homefd)+SUMIF(round2away,R12,round2awayfd)</f>
        <v>0</v>
      </c>
      <c r="W12" s="13">
        <f>SUMIF(round3home,R12,round3homepts)+SUMIF(round3away,R12,round3awaypts)</f>
        <v>0</v>
      </c>
      <c r="X12" s="14">
        <f>SUMIF(round3home,R12,round3homefd)+SUMIF(round3away,R12,round3awayfd)</f>
        <v>-1</v>
      </c>
      <c r="Y12" s="15">
        <f>SUMIF(round4home,R12,round4homepts)+SUMIF(round4away,R12,round4awaypts)</f>
        <v>0</v>
      </c>
      <c r="Z12" s="15">
        <f>SUMIF(round4home,R12,round4homefd)+SUMIF(round4away,R12,round4awayfd)</f>
        <v>-2</v>
      </c>
      <c r="AA12" s="15">
        <f>SUMIF(round5home,R12,round5homepts)+SUMIF(round5away,R12,round5awaypts)</f>
        <v>0</v>
      </c>
      <c r="AB12" s="73">
        <f>SUMIF(round5home,R12,round5homefd)+SUMIF(round5away,R12,round5awayfd)</f>
        <v>-2</v>
      </c>
      <c r="AC12" s="75">
        <f>SUM(S12+U12+W12+Y12+AA12)</f>
        <v>5</v>
      </c>
      <c r="AD12" s="72">
        <f>SUM(T12+V12+X12+Z12+AB12)</f>
        <v>-3</v>
      </c>
      <c r="AE12" s="76">
        <f>SUMIF(HOMEPLAYERS,R12,fsHOMERANGE)+SUMIF(AWAYPLAYERS,R12,fsAWAYRANGE)</f>
        <v>3</v>
      </c>
      <c r="AF12" s="87"/>
    </row>
    <row r="13" spans="2:32" ht="12.75" customHeight="1" thickBot="1">
      <c r="B13" s="123" t="s">
        <v>13</v>
      </c>
      <c r="C13" s="31">
        <v>2</v>
      </c>
      <c r="D13" s="48" t="str">
        <f>R13</f>
        <v>Lance Little</v>
      </c>
      <c r="E13" s="5">
        <f t="shared" si="0"/>
        <v>0</v>
      </c>
      <c r="F13" s="5">
        <f t="shared" si="1"/>
        <v>-2</v>
      </c>
      <c r="G13" s="5">
        <f t="shared" si="2"/>
        <v>0</v>
      </c>
      <c r="H13" s="58">
        <v>0</v>
      </c>
      <c r="I13" s="59">
        <v>2</v>
      </c>
      <c r="J13" s="5">
        <f t="shared" si="3"/>
        <v>2</v>
      </c>
      <c r="K13" s="5">
        <f t="shared" si="4"/>
        <v>5</v>
      </c>
      <c r="L13" s="5">
        <f t="shared" si="5"/>
        <v>2</v>
      </c>
      <c r="M13" s="48" t="str">
        <f>R14</f>
        <v>Danny Maxwell</v>
      </c>
      <c r="N13" s="32">
        <v>3</v>
      </c>
      <c r="O13" s="33"/>
      <c r="Q13" s="1">
        <v>2</v>
      </c>
      <c r="R13" s="66" t="s">
        <v>32</v>
      </c>
      <c r="S13" s="13">
        <f>SUMIF(round1home,R13,round1homepts)+SUMIF(round1away,R13,round1awaypts)</f>
        <v>0</v>
      </c>
      <c r="T13" s="14">
        <f>SUMIF(round1home,R13,round1homefd)+SUMIF(round1away,R13,round1awayfd)</f>
        <v>-2</v>
      </c>
      <c r="U13" s="13">
        <f>SUMIF(round2home,R13,round2homepts)+SUMIF(round2away,R13,round2awaypts)</f>
        <v>0</v>
      </c>
      <c r="V13" s="14">
        <f>SUMIF(round2home,R13,round2homefd)+SUMIF(round2away,R13,round2awayfd)</f>
        <v>-2</v>
      </c>
      <c r="W13" s="52">
        <f>SUMIF(round3home,R13,round3homepts)+SUMIF(round3away,R13,round3awaypts)</f>
        <v>0</v>
      </c>
      <c r="X13" s="55">
        <f>SUMIF(round3home,R13,round3homefd)+SUMIF(round3away,R13,round3awayfd)</f>
        <v>0</v>
      </c>
      <c r="Y13" s="15">
        <f>SUMIF(round4home,R13,round4homepts)+SUMIF(round4away,R13,round4awaypts)</f>
        <v>0</v>
      </c>
      <c r="Z13" s="15">
        <f>SUMIF(round4home,R13,round4homefd)+SUMIF(round4away,R13,round4awayfd)</f>
        <v>-2</v>
      </c>
      <c r="AA13" s="15">
        <f>SUMIF(round5home,R13,round5homepts)+SUMIF(round5away,R13,round5awaypts)</f>
        <v>0</v>
      </c>
      <c r="AB13" s="73">
        <f>SUMIF(round5home,R13,round5homefd)+SUMIF(round5away,R13,round5awayfd)</f>
        <v>-2</v>
      </c>
      <c r="AC13" s="75">
        <f t="shared" ref="AC13:AC15" si="6">SUM(S13+U13+W13+Y13+AA13)</f>
        <v>0</v>
      </c>
      <c r="AD13" s="72">
        <f t="shared" ref="AD13:AD15" si="7">SUM(T13+V13+X13+Z13+AB13)</f>
        <v>-8</v>
      </c>
      <c r="AE13" s="76">
        <f>SUMIF(HOMEPLAYERS,R13,fsHOMERANGE)+SUMIF(AWAYPLAYERS,R13,fsAWAYRANGE)</f>
        <v>0</v>
      </c>
      <c r="AF13" s="87"/>
    </row>
    <row r="14" spans="2:32" ht="13.5" thickBot="1">
      <c r="B14" s="124"/>
      <c r="C14" s="18">
        <v>4</v>
      </c>
      <c r="D14" s="49" t="str">
        <f>R15</f>
        <v>Hugh Adams</v>
      </c>
      <c r="E14" s="17">
        <f t="shared" si="0"/>
        <v>0</v>
      </c>
      <c r="F14" s="17">
        <f t="shared" si="1"/>
        <v>-1</v>
      </c>
      <c r="G14" s="17">
        <f t="shared" si="2"/>
        <v>1</v>
      </c>
      <c r="H14" s="60">
        <v>1</v>
      </c>
      <c r="I14" s="61">
        <v>2</v>
      </c>
      <c r="J14" s="17">
        <f t="shared" si="3"/>
        <v>2</v>
      </c>
      <c r="K14" s="17">
        <f t="shared" si="4"/>
        <v>4</v>
      </c>
      <c r="L14" s="17">
        <f t="shared" si="5"/>
        <v>1</v>
      </c>
      <c r="M14" s="49" t="str">
        <f>R16</f>
        <v>Pat Killen</v>
      </c>
      <c r="N14" s="20">
        <v>5</v>
      </c>
      <c r="O14" s="22"/>
      <c r="Q14" s="1">
        <v>3</v>
      </c>
      <c r="R14" s="66" t="s">
        <v>33</v>
      </c>
      <c r="S14" s="13">
        <f>SUMIF(round1home,R14,round1homepts)+SUMIF(round1away,R14,round1awaypts)</f>
        <v>5</v>
      </c>
      <c r="T14" s="14">
        <f>SUMIF(round1home,R14,round1homefd)+SUMIF(round1away,R14,round1awayfd)</f>
        <v>2</v>
      </c>
      <c r="U14" s="13">
        <f>SUMIF(round2home,R14,round2homepts)+SUMIF(round2away,R14,round2awaypts)</f>
        <v>5</v>
      </c>
      <c r="V14" s="14">
        <f>SUMIF(round2home,R14,round2homefd)+SUMIF(round2away,R14,round2awayfd)</f>
        <v>2</v>
      </c>
      <c r="W14" s="13">
        <f>SUMIF(round3home,R14,round3homepts)+SUMIF(round3away,R14,round3awaypts)</f>
        <v>0</v>
      </c>
      <c r="X14" s="14">
        <f>SUMIF(round3home,R14,round3homefd)+SUMIF(round3away,R14,round3awayfd)</f>
        <v>-1</v>
      </c>
      <c r="Y14" s="52">
        <f>SUMIF(round4home,R14,round4homepts)+SUMIF(round4away,R14,round4awaypts)</f>
        <v>0</v>
      </c>
      <c r="Z14" s="52">
        <f>SUMIF(round4home,R14,round4homefd)+SUMIF(round4away,R14,round4awayfd)</f>
        <v>0</v>
      </c>
      <c r="AA14" s="15">
        <f>SUMIF(round5home,R14,round5homepts)+SUMIF(round5away,R14,round5awaypts)</f>
        <v>5</v>
      </c>
      <c r="AB14" s="73">
        <f>SUMIF(round5home,R14,round5homefd)+SUMIF(round5away,R14,round5awayfd)</f>
        <v>2</v>
      </c>
      <c r="AC14" s="75">
        <f t="shared" si="6"/>
        <v>15</v>
      </c>
      <c r="AD14" s="72">
        <f t="shared" si="7"/>
        <v>5</v>
      </c>
      <c r="AE14" s="76">
        <f>SUMIF(HOMEPLAYERS,R14,fsHOMERANGE)+SUMIF(AWAYPLAYERS,R14,fsAWAYRANGE)</f>
        <v>7</v>
      </c>
      <c r="AF14" s="87">
        <v>3</v>
      </c>
    </row>
    <row r="15" spans="2:32" ht="13.5" customHeight="1" thickBot="1">
      <c r="B15" s="125" t="s">
        <v>14</v>
      </c>
      <c r="C15" s="44">
        <v>3</v>
      </c>
      <c r="D15" s="46" t="str">
        <f>R14</f>
        <v>Danny Maxwell</v>
      </c>
      <c r="E15" s="5">
        <f t="shared" si="0"/>
        <v>0</v>
      </c>
      <c r="F15" s="5">
        <f t="shared" si="1"/>
        <v>-1</v>
      </c>
      <c r="G15" s="5">
        <f t="shared" si="2"/>
        <v>1</v>
      </c>
      <c r="H15" s="58">
        <v>1</v>
      </c>
      <c r="I15" s="59">
        <v>2</v>
      </c>
      <c r="J15" s="5">
        <f t="shared" si="3"/>
        <v>2</v>
      </c>
      <c r="K15" s="5">
        <f t="shared" si="4"/>
        <v>4</v>
      </c>
      <c r="L15" s="5">
        <f t="shared" si="5"/>
        <v>1</v>
      </c>
      <c r="M15" s="46" t="str">
        <f>R16</f>
        <v>Pat Killen</v>
      </c>
      <c r="N15" s="28">
        <v>5</v>
      </c>
      <c r="O15" s="29"/>
      <c r="Q15" s="1">
        <v>4</v>
      </c>
      <c r="R15" s="66" t="s">
        <v>34</v>
      </c>
      <c r="S15" s="13">
        <f>SUMIF(round1home,R15,round1homepts)+SUMIF(round1away,R15,round1awaypts)</f>
        <v>0</v>
      </c>
      <c r="T15" s="14">
        <f>SUMIF(round1home,R15,round1homefd)+SUMIF(round1away,R15,round1awayfd)</f>
        <v>-2</v>
      </c>
      <c r="U15" s="13">
        <f>SUMIF(round2home,R15,round2homepts)+SUMIF(round2away,R15,round2awaypts)</f>
        <v>0</v>
      </c>
      <c r="V15" s="14">
        <f>SUMIF(round2home,R15,round2homefd)+SUMIF(round2away,R15,round2awayfd)</f>
        <v>-1</v>
      </c>
      <c r="W15" s="13">
        <f>SUMIF(round3home,R15,round3homepts)+SUMIF(round3away,R15,round3awaypts)</f>
        <v>4</v>
      </c>
      <c r="X15" s="14">
        <f>SUMIF(round3home,R15,round3homefd)+SUMIF(round3away,R15,round3awayfd)</f>
        <v>1</v>
      </c>
      <c r="Y15" s="15">
        <f>SUMIF(round4home,R15,round4homepts)+SUMIF(round4away,R15,round4awaypts)</f>
        <v>5</v>
      </c>
      <c r="Z15" s="15">
        <f>SUMIF(round4home,R15,round4homefd)+SUMIF(round4away,R15,round4awayfd)</f>
        <v>2</v>
      </c>
      <c r="AA15" s="52">
        <f>SUMIF(round5home,R15,round5homepts)+SUMIF(round5away,R15,round5awaypts)</f>
        <v>0</v>
      </c>
      <c r="AB15" s="74">
        <f>SUMIF(round5home,R15,round5homefd)+SUMIF(round5away,R15,round5awayfd)</f>
        <v>0</v>
      </c>
      <c r="AC15" s="75">
        <f t="shared" si="6"/>
        <v>9</v>
      </c>
      <c r="AD15" s="72">
        <f t="shared" si="7"/>
        <v>0</v>
      </c>
      <c r="AE15" s="76">
        <f>SUMIF(HOMEPLAYERS,R15,fsHOMERANGE)+SUMIF(AWAYPLAYERS,R15,fsAWAYRANGE)</f>
        <v>5</v>
      </c>
      <c r="AF15" s="87">
        <v>2</v>
      </c>
    </row>
    <row r="16" spans="2:32" ht="13.5" thickBot="1">
      <c r="B16" s="126"/>
      <c r="C16" s="45">
        <v>1</v>
      </c>
      <c r="D16" s="47" t="str">
        <f>R12</f>
        <v>Stevie Dick</v>
      </c>
      <c r="E16" s="17">
        <f t="shared" si="0"/>
        <v>0</v>
      </c>
      <c r="F16" s="17">
        <f t="shared" si="1"/>
        <v>-1</v>
      </c>
      <c r="G16" s="17">
        <f t="shared" si="2"/>
        <v>1</v>
      </c>
      <c r="H16" s="60">
        <v>1</v>
      </c>
      <c r="I16" s="61">
        <v>2</v>
      </c>
      <c r="J16" s="17">
        <f t="shared" si="3"/>
        <v>2</v>
      </c>
      <c r="K16" s="17">
        <f t="shared" si="4"/>
        <v>4</v>
      </c>
      <c r="L16" s="17">
        <f t="shared" si="5"/>
        <v>1</v>
      </c>
      <c r="M16" s="47" t="str">
        <f>R15</f>
        <v>Hugh Adams</v>
      </c>
      <c r="N16" s="19">
        <v>4</v>
      </c>
      <c r="O16" s="21"/>
      <c r="Q16" s="40">
        <v>5</v>
      </c>
      <c r="R16" s="67" t="s">
        <v>35</v>
      </c>
      <c r="S16" s="53">
        <f>SUMIF(round1home,R16,round1homepts)+SUMIF(round1away,R16,round1awaypts)</f>
        <v>0</v>
      </c>
      <c r="T16" s="54">
        <f>SUMIF(round1home,R16,round1homefd)+SUMIF(round1away,R16,round1awayfd)</f>
        <v>0</v>
      </c>
      <c r="U16" s="13">
        <f>SUMIF(round2home,R16,round2homepts)+SUMIF(round2away,R16,round2awaypts)</f>
        <v>4</v>
      </c>
      <c r="V16" s="14">
        <f>SUMIF(round2home,R16,round2homefd)+SUMIF(round2away,R16,round2awayfd)</f>
        <v>1</v>
      </c>
      <c r="W16" s="13">
        <f>SUMIF(round3home,R16,round3homepts)+SUMIF(round3away,R16,round3awaypts)</f>
        <v>4</v>
      </c>
      <c r="X16" s="14">
        <f>SUMIF(round3home,R16,round3homefd)+SUMIF(round3away,R16,round3awayfd)</f>
        <v>1</v>
      </c>
      <c r="Y16" s="15">
        <f>SUMIF(round4home,R16,round4homepts)+SUMIF(round4away,R16,round4awaypts)</f>
        <v>5</v>
      </c>
      <c r="Z16" s="15">
        <f>SUMIF(round4home,R16,round4homefd)+SUMIF(round4away,R16,round4awayfd)</f>
        <v>2</v>
      </c>
      <c r="AA16" s="15">
        <f>SUMIF(round5home,R16,round5homepts)+SUMIF(round5away,R16,round5awaypts)</f>
        <v>5</v>
      </c>
      <c r="AB16" s="73">
        <f>SUMIF(round5home,R16,round5homefd)+SUMIF(round5away,R16,round5awayfd)</f>
        <v>2</v>
      </c>
      <c r="AC16" s="75">
        <f t="shared" ref="AC16" si="8">SUM(S16+U16+W16+Y16+AA16)</f>
        <v>18</v>
      </c>
      <c r="AD16" s="72">
        <f t="shared" ref="AD16" si="9">SUM(T16+V16+X16+Z16+AB16)</f>
        <v>6</v>
      </c>
      <c r="AE16" s="76">
        <f>SUMIF(HOMEPLAYERS,R16,fsHOMERANGE)+SUMIF(AWAYPLAYERS,R16,fsAWAYRANGE)</f>
        <v>8</v>
      </c>
      <c r="AF16" s="88">
        <v>1</v>
      </c>
    </row>
    <row r="17" spans="2:31" ht="13.5" customHeight="1">
      <c r="B17" s="127" t="s">
        <v>15</v>
      </c>
      <c r="C17" s="41">
        <v>1</v>
      </c>
      <c r="D17" s="50" t="str">
        <f>R12</f>
        <v>Stevie Dick</v>
      </c>
      <c r="E17" s="8">
        <f t="shared" si="0"/>
        <v>0</v>
      </c>
      <c r="F17" s="8">
        <f t="shared" si="1"/>
        <v>-2</v>
      </c>
      <c r="G17" s="8">
        <f t="shared" si="2"/>
        <v>0</v>
      </c>
      <c r="H17" s="62">
        <v>0</v>
      </c>
      <c r="I17" s="63">
        <v>2</v>
      </c>
      <c r="J17" s="8">
        <f t="shared" si="3"/>
        <v>2</v>
      </c>
      <c r="K17" s="8">
        <f t="shared" si="4"/>
        <v>5</v>
      </c>
      <c r="L17" s="8">
        <f t="shared" si="5"/>
        <v>2</v>
      </c>
      <c r="M17" s="50" t="str">
        <f>R16</f>
        <v>Pat Killen</v>
      </c>
      <c r="N17" s="26">
        <v>5</v>
      </c>
      <c r="O17" s="27"/>
    </row>
    <row r="18" spans="2:31" ht="13.5" thickBot="1">
      <c r="B18" s="127"/>
      <c r="C18" s="42">
        <v>2</v>
      </c>
      <c r="D18" s="49" t="str">
        <f>R13</f>
        <v>Lance Little</v>
      </c>
      <c r="E18" s="17">
        <f t="shared" si="0"/>
        <v>0</v>
      </c>
      <c r="F18" s="17">
        <f t="shared" si="1"/>
        <v>-2</v>
      </c>
      <c r="G18" s="17">
        <f t="shared" si="2"/>
        <v>0</v>
      </c>
      <c r="H18" s="60">
        <v>0</v>
      </c>
      <c r="I18" s="61">
        <v>2</v>
      </c>
      <c r="J18" s="17">
        <f t="shared" si="3"/>
        <v>2</v>
      </c>
      <c r="K18" s="17">
        <f t="shared" si="4"/>
        <v>5</v>
      </c>
      <c r="L18" s="17">
        <f t="shared" si="5"/>
        <v>2</v>
      </c>
      <c r="M18" s="49" t="str">
        <f>R15</f>
        <v>Hugh Adams</v>
      </c>
      <c r="N18" s="20">
        <v>4</v>
      </c>
      <c r="O18" s="22"/>
      <c r="S18" s="110" t="s">
        <v>21</v>
      </c>
      <c r="T18" s="111"/>
      <c r="U18" s="111"/>
      <c r="V18" s="111"/>
      <c r="W18" s="111"/>
      <c r="X18" s="111"/>
    </row>
    <row r="19" spans="2:31" ht="13.5" customHeight="1" thickBot="1">
      <c r="B19" s="112" t="s">
        <v>16</v>
      </c>
      <c r="C19" s="4">
        <v>1</v>
      </c>
      <c r="D19" s="46" t="str">
        <f>R12</f>
        <v>Stevie Dick</v>
      </c>
      <c r="E19" s="5">
        <f t="shared" si="0"/>
        <v>0</v>
      </c>
      <c r="F19" s="5">
        <f t="shared" si="1"/>
        <v>-2</v>
      </c>
      <c r="G19" s="5">
        <f t="shared" si="2"/>
        <v>0</v>
      </c>
      <c r="H19" s="58">
        <v>0</v>
      </c>
      <c r="I19" s="59">
        <v>2</v>
      </c>
      <c r="J19" s="5">
        <f t="shared" si="3"/>
        <v>2</v>
      </c>
      <c r="K19" s="5">
        <f t="shared" si="4"/>
        <v>5</v>
      </c>
      <c r="L19" s="5">
        <f t="shared" si="5"/>
        <v>2</v>
      </c>
      <c r="M19" s="46" t="str">
        <f>R14</f>
        <v>Danny Maxwell</v>
      </c>
      <c r="N19" s="28">
        <v>3</v>
      </c>
      <c r="O19" s="29"/>
    </row>
    <row r="20" spans="2:31" ht="13.5" thickBot="1">
      <c r="B20" s="113"/>
      <c r="C20" s="6">
        <v>2</v>
      </c>
      <c r="D20" s="51" t="str">
        <f>R13</f>
        <v>Lance Little</v>
      </c>
      <c r="E20" s="7">
        <f t="shared" si="0"/>
        <v>0</v>
      </c>
      <c r="F20" s="7">
        <f t="shared" si="1"/>
        <v>-2</v>
      </c>
      <c r="G20" s="7">
        <f t="shared" si="2"/>
        <v>0</v>
      </c>
      <c r="H20" s="64">
        <v>0</v>
      </c>
      <c r="I20" s="65">
        <v>2</v>
      </c>
      <c r="J20" s="7">
        <f t="shared" si="3"/>
        <v>2</v>
      </c>
      <c r="K20" s="7">
        <f t="shared" si="4"/>
        <v>5</v>
      </c>
      <c r="L20" s="7">
        <f t="shared" si="5"/>
        <v>2</v>
      </c>
      <c r="M20" s="51" t="str">
        <f>R16</f>
        <v>Pat Killen</v>
      </c>
      <c r="N20" s="30">
        <v>5</v>
      </c>
      <c r="O20" s="23"/>
      <c r="R20" s="77" t="s">
        <v>24</v>
      </c>
      <c r="S20" s="78"/>
      <c r="T20" s="78"/>
      <c r="U20" s="78"/>
      <c r="V20" s="78"/>
      <c r="W20" s="78"/>
      <c r="X20" s="82"/>
    </row>
    <row r="21" spans="2:31">
      <c r="R21" s="83" t="s">
        <v>25</v>
      </c>
      <c r="S21" s="81"/>
      <c r="T21" s="81"/>
      <c r="U21" s="81"/>
      <c r="V21" s="81"/>
      <c r="W21" s="81"/>
      <c r="X21" s="84"/>
    </row>
    <row r="22" spans="2:31" ht="13.5" thickBot="1">
      <c r="E22" s="110" t="s">
        <v>22</v>
      </c>
      <c r="F22" s="111"/>
      <c r="G22" s="111"/>
      <c r="H22" s="111"/>
      <c r="I22" s="111"/>
      <c r="J22" s="111"/>
      <c r="R22" s="85" t="s">
        <v>26</v>
      </c>
      <c r="S22" s="79"/>
      <c r="T22" s="79"/>
      <c r="U22" s="79"/>
      <c r="V22" s="79"/>
      <c r="W22" s="79"/>
      <c r="X22" s="80"/>
    </row>
    <row r="23" spans="2:31">
      <c r="O23" s="86" t="s">
        <v>27</v>
      </c>
    </row>
    <row r="28" spans="2:31"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2:31"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</sheetData>
  <sheetProtection sheet="1" objects="1" scenarios="1" selectLockedCells="1"/>
  <mergeCells count="20">
    <mergeCell ref="E22:J22"/>
    <mergeCell ref="B19:B20"/>
    <mergeCell ref="AA10:AB10"/>
    <mergeCell ref="AC10:AD10"/>
    <mergeCell ref="S10:T10"/>
    <mergeCell ref="U10:V10"/>
    <mergeCell ref="W10:X10"/>
    <mergeCell ref="Y10:Z10"/>
    <mergeCell ref="H10:I10"/>
    <mergeCell ref="B11:B12"/>
    <mergeCell ref="B13:B14"/>
    <mergeCell ref="B15:B16"/>
    <mergeCell ref="B17:B18"/>
    <mergeCell ref="S18:X18"/>
    <mergeCell ref="AF10:AF11"/>
    <mergeCell ref="AC5:AE5"/>
    <mergeCell ref="H2:O3"/>
    <mergeCell ref="AC2:AE4"/>
    <mergeCell ref="H5:O6"/>
    <mergeCell ref="S3:Z4"/>
  </mergeCells>
  <phoneticPr fontId="1" type="noConversion"/>
  <pageMargins left="0.75" right="0.75" top="1" bottom="1" header="0.5" footer="0.5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60</vt:i4>
      </vt:variant>
    </vt:vector>
  </HeadingPairs>
  <TitlesOfParts>
    <vt:vector size="61" baseType="lpstr">
      <vt:lpstr>Sheet1</vt:lpstr>
      <vt:lpstr>AWAYPLAYERS</vt:lpstr>
      <vt:lpstr>fsAWAYRANGE</vt:lpstr>
      <vt:lpstr>fsHOMERANGE</vt:lpstr>
      <vt:lpstr>HOMEPLAYERS</vt:lpstr>
      <vt:lpstr>match1</vt:lpstr>
      <vt:lpstr>match10</vt:lpstr>
      <vt:lpstr>match11</vt:lpstr>
      <vt:lpstr>match12</vt:lpstr>
      <vt:lpstr>match2</vt:lpstr>
      <vt:lpstr>match3</vt:lpstr>
      <vt:lpstr>match4</vt:lpstr>
      <vt:lpstr>match5</vt:lpstr>
      <vt:lpstr>match6</vt:lpstr>
      <vt:lpstr>match7</vt:lpstr>
      <vt:lpstr>match8</vt:lpstr>
      <vt:lpstr>match9</vt:lpstr>
      <vt:lpstr>round_1</vt:lpstr>
      <vt:lpstr>round_2</vt:lpstr>
      <vt:lpstr>round_3</vt:lpstr>
      <vt:lpstr>round_4</vt:lpstr>
      <vt:lpstr>round1away</vt:lpstr>
      <vt:lpstr>round1awayfd</vt:lpstr>
      <vt:lpstr>round1awayfs</vt:lpstr>
      <vt:lpstr>round1awaypts</vt:lpstr>
      <vt:lpstr>round1home</vt:lpstr>
      <vt:lpstr>round1homefd</vt:lpstr>
      <vt:lpstr>round1homefs</vt:lpstr>
      <vt:lpstr>round1homepts</vt:lpstr>
      <vt:lpstr>round2away</vt:lpstr>
      <vt:lpstr>round2awayfd</vt:lpstr>
      <vt:lpstr>round2awayfs</vt:lpstr>
      <vt:lpstr>round2awaypts</vt:lpstr>
      <vt:lpstr>round2home</vt:lpstr>
      <vt:lpstr>round2homefd</vt:lpstr>
      <vt:lpstr>round2homefs</vt:lpstr>
      <vt:lpstr>round2homepts</vt:lpstr>
      <vt:lpstr>round3away</vt:lpstr>
      <vt:lpstr>round3awayfd</vt:lpstr>
      <vt:lpstr>round3awayfs</vt:lpstr>
      <vt:lpstr>round3awaypts</vt:lpstr>
      <vt:lpstr>round3home</vt:lpstr>
      <vt:lpstr>round3homefd</vt:lpstr>
      <vt:lpstr>round3homefs</vt:lpstr>
      <vt:lpstr>round3homepts</vt:lpstr>
      <vt:lpstr>round4away</vt:lpstr>
      <vt:lpstr>round4awayfd</vt:lpstr>
      <vt:lpstr>round4awayfs</vt:lpstr>
      <vt:lpstr>round4awaypts</vt:lpstr>
      <vt:lpstr>round4home</vt:lpstr>
      <vt:lpstr>round4homefd</vt:lpstr>
      <vt:lpstr>round4homefs</vt:lpstr>
      <vt:lpstr>round4homepts</vt:lpstr>
      <vt:lpstr>round5away</vt:lpstr>
      <vt:lpstr>round5awayfd</vt:lpstr>
      <vt:lpstr>round5awayfs</vt:lpstr>
      <vt:lpstr>round5awaypts</vt:lpstr>
      <vt:lpstr>round5home</vt:lpstr>
      <vt:lpstr>round5homefd</vt:lpstr>
      <vt:lpstr>round5homefs</vt:lpstr>
      <vt:lpstr>round5homepts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Robert</cp:lastModifiedBy>
  <cp:lastPrinted>2013-10-12T09:58:08Z</cp:lastPrinted>
  <dcterms:created xsi:type="dcterms:W3CDTF">2013-10-02T12:10:30Z</dcterms:created>
  <dcterms:modified xsi:type="dcterms:W3CDTF">2017-09-25T15:33:03Z</dcterms:modified>
</cp:coreProperties>
</file>